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MI\Wimi Drive comexpression\ADOS\Stages vacances\2024-04 Printemps Multi-activités\"/>
    </mc:Choice>
  </mc:AlternateContent>
  <xr:revisionPtr revIDLastSave="0" documentId="8_{59798091-54A7-469C-AD47-CC85D9E70743}" xr6:coauthVersionLast="36" xr6:coauthVersionMax="36" xr10:uidLastSave="{00000000-0000-0000-0000-000000000000}"/>
  <bookViews>
    <workbookView xWindow="-105" yWindow="-105" windowWidth="23250" windowHeight="12450" xr2:uid="{E44DFD51-58EF-4181-8142-21F3018DBBA5}"/>
  </bookViews>
  <sheets>
    <sheet name="Calculet' StageAdos printemps24" sheetId="4" r:id="rId1"/>
  </sheets>
  <calcPr calcId="191029" iterate="1" iterateDelta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4" l="1"/>
  <c r="H22" i="4"/>
  <c r="A32" i="4"/>
  <c r="C28" i="4"/>
  <c r="F23" i="4"/>
  <c r="O21" i="4" s="1"/>
  <c r="H23" i="4"/>
  <c r="O22" i="4" s="1"/>
  <c r="O25" i="4"/>
  <c r="G22" i="4"/>
  <c r="F22" i="4"/>
  <c r="E22" i="4"/>
  <c r="D22" i="4"/>
  <c r="I20" i="4"/>
  <c r="O14" i="4"/>
  <c r="O18" i="4" s="1"/>
  <c r="O13" i="4"/>
  <c r="O20" i="4" s="1"/>
  <c r="O19" i="4" l="1"/>
  <c r="O32" i="4"/>
  <c r="O33" i="4"/>
  <c r="K22" i="4"/>
  <c r="J22" i="4"/>
  <c r="I22" i="4"/>
  <c r="O31" i="4" l="1"/>
  <c r="O30" i="4"/>
  <c r="O29" i="4"/>
  <c r="O28" i="4"/>
  <c r="O27" i="4"/>
  <c r="O26" i="4"/>
  <c r="H27" i="4" l="1"/>
</calcChain>
</file>

<file path=xl/sharedStrings.xml><?xml version="1.0" encoding="utf-8"?>
<sst xmlns="http://schemas.openxmlformats.org/spreadsheetml/2006/main" count="44" uniqueCount="34">
  <si>
    <t>Matin</t>
  </si>
  <si>
    <t>Après-midi</t>
  </si>
  <si>
    <t>Oui</t>
  </si>
  <si>
    <t>Non</t>
  </si>
  <si>
    <t>A</t>
  </si>
  <si>
    <t>B</t>
  </si>
  <si>
    <t>Pat</t>
  </si>
  <si>
    <t>Esc</t>
  </si>
  <si>
    <t>1/2 J</t>
  </si>
  <si>
    <t>J</t>
  </si>
  <si>
    <t>1/2JS</t>
  </si>
  <si>
    <t>JS</t>
  </si>
  <si>
    <t>C</t>
  </si>
  <si>
    <t>D</t>
  </si>
  <si>
    <t>E</t>
  </si>
  <si>
    <t>Sous-total code stage semaine complète</t>
  </si>
  <si>
    <t>Sous-total code stage matins</t>
  </si>
  <si>
    <t>Sous-total code stage après-midi</t>
  </si>
  <si>
    <t>Sous-total codes à la carte</t>
  </si>
  <si>
    <t>Sous-total adhésion association</t>
  </si>
  <si>
    <t>Sous-total du code D</t>
  </si>
  <si>
    <t>Sous-total du code E</t>
  </si>
  <si>
    <r>
      <t xml:space="preserve">Selon mon inscription, </t>
    </r>
    <r>
      <rPr>
        <b/>
        <sz val="11"/>
        <color theme="1"/>
        <rFont val="Arial"/>
        <family val="2"/>
      </rPr>
      <t>ma participation aux frais du stage</t>
    </r>
    <r>
      <rPr>
        <sz val="11"/>
        <color theme="1"/>
        <rFont val="Arial"/>
        <family val="2"/>
      </rPr>
      <t xml:space="preserve"> sera de : </t>
    </r>
  </si>
  <si>
    <r>
      <t xml:space="preserve">1 - Je renseigne mon </t>
    </r>
    <r>
      <rPr>
        <b/>
        <sz val="10"/>
        <color theme="1"/>
        <rFont val="Arial"/>
        <family val="2"/>
      </rPr>
      <t xml:space="preserve">quotient familial de la </t>
    </r>
    <r>
      <rPr>
        <b/>
        <sz val="10"/>
        <color rgb="FFFF0000"/>
        <rFont val="Arial"/>
        <family val="2"/>
      </rPr>
      <t>CAF</t>
    </r>
    <r>
      <rPr>
        <sz val="10"/>
        <color theme="1"/>
        <rFont val="Arial"/>
        <family val="2"/>
      </rPr>
      <t xml:space="preserve"> : </t>
    </r>
  </si>
  <si>
    <r>
      <t xml:space="preserve">2 - </t>
    </r>
    <r>
      <rPr>
        <b/>
        <sz val="10"/>
        <color theme="1"/>
        <rFont val="Arial"/>
        <family val="2"/>
      </rPr>
      <t>Ma famille est déjà adhérente de l'association</t>
    </r>
    <r>
      <rPr>
        <sz val="10"/>
        <color theme="1"/>
        <rFont val="Arial"/>
        <family val="2"/>
      </rPr>
      <t xml:space="preserve"> pour la saison 2023-2024 : </t>
    </r>
  </si>
  <si>
    <r>
      <t xml:space="preserve">3 - </t>
    </r>
    <r>
      <rPr>
        <b/>
        <sz val="10"/>
        <color theme="1"/>
        <rFont val="Arial"/>
        <family val="2"/>
      </rPr>
      <t xml:space="preserve">J'inscrit mon enfant </t>
    </r>
    <r>
      <rPr>
        <sz val="10"/>
        <color theme="1"/>
        <rFont val="Arial"/>
        <family val="2"/>
      </rPr>
      <t xml:space="preserve">sur les demi-journées suivantes : </t>
    </r>
  </si>
  <si>
    <t>Sous-total codes à la carte complément aprèm'</t>
  </si>
  <si>
    <t>Sous-total codes à la carte complément matin</t>
  </si>
  <si>
    <t>Lundi 22 avril 2024</t>
  </si>
  <si>
    <t>Mardi 23 avril 2024</t>
  </si>
  <si>
    <t>Mercredi 24 avril 2024</t>
  </si>
  <si>
    <t>Jeudi 25 avril 2024</t>
  </si>
  <si>
    <t>Vendredi 26 avril 2024</t>
  </si>
  <si>
    <r>
      <rPr>
        <b/>
        <sz val="16"/>
        <color rgb="FFFF0000"/>
        <rFont val="Arial"/>
        <family val="2"/>
      </rPr>
      <t xml:space="preserve">Calculette de la participation aux frais </t>
    </r>
    <r>
      <rPr>
        <b/>
        <sz val="10"/>
        <color rgb="FFFF0000"/>
        <rFont val="Arial"/>
        <family val="2"/>
      </rPr>
      <t xml:space="preserve">
</t>
    </r>
    <r>
      <rPr>
        <b/>
        <sz val="4"/>
        <color rgb="FFFF0000"/>
        <rFont val="Arial"/>
        <family val="2"/>
      </rPr>
      <t xml:space="preserve">   </t>
    </r>
    <r>
      <rPr>
        <b/>
        <sz val="10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Stage multi-activités 12-15 ans
Vacances de </t>
    </r>
    <r>
      <rPr>
        <b/>
        <sz val="11"/>
        <color rgb="FFFF0000"/>
        <rFont val="Arial"/>
        <family val="2"/>
      </rPr>
      <t>printemps 2024</t>
    </r>
    <r>
      <rPr>
        <b/>
        <sz val="11"/>
        <color theme="1"/>
        <rFont val="Arial"/>
        <family val="2"/>
      </rPr>
      <t xml:space="preserve"> : du 22 au 26 avril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</si>
</sst>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6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70C0"/>
      <name val="Arial"/>
      <family val="2"/>
    </font>
    <font>
      <sz val="8"/>
      <color rgb="FF0070C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0"/>
      <name val="Arial"/>
      <family val="2"/>
    </font>
    <font>
      <b/>
      <sz val="10"/>
      <color rgb="FFFF0000"/>
      <name val="Arial"/>
      <family val="2"/>
    </font>
    <font>
      <b/>
      <sz val="4"/>
      <color rgb="FFFF0000"/>
      <name val="Arial"/>
      <family val="2"/>
    </font>
    <font>
      <i/>
      <sz val="9"/>
      <color theme="1" tint="0.499984740745262"/>
      <name val="Arial"/>
      <family val="2"/>
    </font>
    <font>
      <b/>
      <sz val="16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right" vertical="center"/>
      <protection hidden="1"/>
    </xf>
    <xf numFmtId="9" fontId="0" fillId="3" borderId="0" xfId="0" applyNumberFormat="1" applyFill="1" applyAlignment="1" applyProtection="1">
      <alignment vertical="center"/>
      <protection hidden="1"/>
    </xf>
    <xf numFmtId="6" fontId="0" fillId="3" borderId="0" xfId="0" applyNumberFormat="1" applyFill="1" applyAlignment="1" applyProtection="1">
      <alignment vertical="center"/>
      <protection hidden="1"/>
    </xf>
    <xf numFmtId="10" fontId="0" fillId="3" borderId="0" xfId="0" applyNumberForma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10" fontId="0" fillId="3" borderId="0" xfId="2" applyNumberFormat="1" applyFont="1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right" vertical="center"/>
      <protection hidden="1"/>
    </xf>
    <xf numFmtId="44" fontId="3" fillId="3" borderId="0" xfId="1" applyFont="1" applyFill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4" fontId="10" fillId="4" borderId="1" xfId="1" applyFont="1" applyFill="1" applyBorder="1" applyAlignment="1" applyProtection="1">
      <alignment vertical="center"/>
      <protection hidden="1"/>
    </xf>
    <xf numFmtId="164" fontId="0" fillId="3" borderId="0" xfId="1" applyNumberFormat="1" applyFont="1" applyFill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0" fontId="7" fillId="3" borderId="2" xfId="0" applyFont="1" applyFill="1" applyBorder="1" applyAlignment="1" applyProtection="1">
      <alignment horizontal="left" vertical="center"/>
      <protection hidden="1"/>
    </xf>
    <xf numFmtId="0" fontId="13" fillId="3" borderId="0" xfId="0" applyFont="1" applyFill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horizontal="right" vertical="center"/>
      <protection hidden="1"/>
    </xf>
    <xf numFmtId="0" fontId="8" fillId="3" borderId="2" xfId="0" applyFont="1" applyFill="1" applyBorder="1" applyAlignment="1" applyProtection="1">
      <alignment horizontal="right" vertical="center"/>
      <protection hidden="1"/>
    </xf>
    <xf numFmtId="0" fontId="9" fillId="3" borderId="0" xfId="0" applyFont="1" applyFill="1" applyAlignment="1" applyProtection="1">
      <alignment horizontal="right" vertical="center"/>
      <protection hidden="1"/>
    </xf>
  </cellXfs>
  <cellStyles count="3">
    <cellStyle name="Monétaire" xfId="1" builtinId="4"/>
    <cellStyle name="Normal" xfId="0" builtinId="0"/>
    <cellStyle name="Pourcentage" xfId="2" builtinId="5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strike val="0"/>
        <color theme="0"/>
      </font>
      <fill>
        <patternFill patternType="solid">
          <fgColor rgb="FF00DA63"/>
          <bgColor rgb="FF00B050"/>
        </patternFill>
      </fill>
    </dxf>
    <dxf>
      <font>
        <color theme="0"/>
      </font>
      <fill>
        <patternFill patternType="solid">
          <fgColor rgb="FFFF5757"/>
          <bgColor rgb="FFFF0000"/>
        </patternFill>
      </fill>
    </dxf>
  </dxfs>
  <tableStyles count="0" defaultTableStyle="TableStyleMedium2" defaultPivotStyle="PivotStyleLight16"/>
  <colors>
    <mruColors>
      <color rgb="FF00DA63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1</xdr:col>
      <xdr:colOff>378151</xdr:colOff>
      <xdr:row>5</xdr:row>
      <xdr:rowOff>60959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E83741D-07C5-4018-9E89-DC848EA50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"/>
          <a:ext cx="1048711" cy="754379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0</xdr:row>
      <xdr:rowOff>99060</xdr:rowOff>
    </xdr:from>
    <xdr:to>
      <xdr:col>22</xdr:col>
      <xdr:colOff>552818</xdr:colOff>
      <xdr:row>11</xdr:row>
      <xdr:rowOff>7619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21B27F7-F858-C03C-E0A8-EBEA35A5F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0020" y="99060"/>
          <a:ext cx="2899778" cy="1600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81B50-3B56-4805-B81C-856A93A23A9B}">
  <sheetPr>
    <pageSetUpPr fitToPage="1"/>
  </sheetPr>
  <dimension ref="A1:V34"/>
  <sheetViews>
    <sheetView tabSelected="1" workbookViewId="0">
      <selection activeCell="E11" sqref="E11"/>
    </sheetView>
  </sheetViews>
  <sheetFormatPr baseColWidth="10" defaultColWidth="11" defaultRowHeight="12" x14ac:dyDescent="0.2"/>
  <cols>
    <col min="1" max="1" width="11" style="2"/>
    <col min="2" max="2" width="12.7109375" style="2" customWidth="1"/>
    <col min="3" max="3" width="19.28515625" style="2" customWidth="1"/>
    <col min="4" max="8" width="20.85546875" style="2" customWidth="1"/>
    <col min="9" max="11" width="11" style="2" hidden="1" customWidth="1"/>
    <col min="12" max="12" width="14.140625" style="2" hidden="1" customWidth="1"/>
    <col min="13" max="17" width="11" style="2" hidden="1" customWidth="1"/>
    <col min="18" max="20" width="0" style="2" hidden="1" customWidth="1"/>
    <col min="21" max="16384" width="11" style="2"/>
  </cols>
  <sheetData>
    <row r="1" spans="2:15" x14ac:dyDescent="0.2">
      <c r="N1" s="2">
        <v>500</v>
      </c>
    </row>
    <row r="2" spans="2:15" ht="11.45" customHeight="1" x14ac:dyDescent="0.2">
      <c r="C2" s="17" t="s">
        <v>33</v>
      </c>
      <c r="D2" s="17"/>
      <c r="E2" s="17"/>
      <c r="F2" s="17"/>
      <c r="G2" s="17"/>
      <c r="N2" s="2">
        <v>1600</v>
      </c>
    </row>
    <row r="3" spans="2:15" ht="11.45" customHeight="1" x14ac:dyDescent="0.2">
      <c r="C3" s="17"/>
      <c r="D3" s="17"/>
      <c r="E3" s="17"/>
      <c r="F3" s="17"/>
      <c r="G3" s="17"/>
    </row>
    <row r="4" spans="2:15" ht="11.45" customHeight="1" x14ac:dyDescent="0.2">
      <c r="C4" s="17"/>
      <c r="D4" s="17"/>
      <c r="E4" s="17"/>
      <c r="F4" s="17"/>
      <c r="G4" s="17"/>
      <c r="N4" s="3" t="s">
        <v>4</v>
      </c>
      <c r="O4" s="4">
        <v>0.95</v>
      </c>
    </row>
    <row r="5" spans="2:15" ht="11.45" customHeight="1" x14ac:dyDescent="0.2">
      <c r="C5" s="17"/>
      <c r="D5" s="17"/>
      <c r="E5" s="17"/>
      <c r="F5" s="17"/>
      <c r="G5" s="17"/>
      <c r="N5" s="3" t="s">
        <v>5</v>
      </c>
      <c r="O5" s="4">
        <v>0.95</v>
      </c>
    </row>
    <row r="6" spans="2:15" x14ac:dyDescent="0.2">
      <c r="C6" s="17"/>
      <c r="D6" s="17"/>
      <c r="E6" s="17"/>
      <c r="F6" s="17"/>
      <c r="G6" s="17"/>
      <c r="N6" s="3">
        <v>10</v>
      </c>
      <c r="O6" s="4">
        <v>0.9</v>
      </c>
    </row>
    <row r="7" spans="2:15" x14ac:dyDescent="0.2">
      <c r="C7" s="17"/>
      <c r="D7" s="17"/>
      <c r="E7" s="17"/>
      <c r="F7" s="17"/>
      <c r="G7" s="17"/>
    </row>
    <row r="8" spans="2:15" x14ac:dyDescent="0.2">
      <c r="N8" s="2" t="s">
        <v>6</v>
      </c>
      <c r="O8" s="5">
        <v>0</v>
      </c>
    </row>
    <row r="9" spans="2:15" x14ac:dyDescent="0.2">
      <c r="N9" s="2" t="s">
        <v>7</v>
      </c>
      <c r="O9" s="5">
        <v>0</v>
      </c>
    </row>
    <row r="11" spans="2:15" ht="19.149999999999999" customHeight="1" x14ac:dyDescent="0.2">
      <c r="B11" s="22" t="s">
        <v>23</v>
      </c>
      <c r="C11" s="22"/>
      <c r="D11" s="23"/>
      <c r="E11" s="1">
        <v>1000</v>
      </c>
      <c r="N11" s="2" t="s">
        <v>8</v>
      </c>
      <c r="O11" s="6">
        <v>9.4999999999999998E-3</v>
      </c>
    </row>
    <row r="12" spans="2:15" ht="12.75" x14ac:dyDescent="0.2">
      <c r="C12" s="7"/>
      <c r="N12" s="2" t="s">
        <v>9</v>
      </c>
      <c r="O12" s="6">
        <v>1.7999999999999999E-2</v>
      </c>
    </row>
    <row r="13" spans="2:15" ht="12.75" x14ac:dyDescent="0.2">
      <c r="C13" s="7"/>
      <c r="N13" s="2" t="s">
        <v>10</v>
      </c>
      <c r="O13" s="8">
        <f>O11*5*O4</f>
        <v>4.5124999999999998E-2</v>
      </c>
    </row>
    <row r="14" spans="2:15" ht="19.149999999999999" customHeight="1" x14ac:dyDescent="0.2">
      <c r="B14" s="22" t="s">
        <v>24</v>
      </c>
      <c r="C14" s="22"/>
      <c r="D14" s="22"/>
      <c r="E14" s="23"/>
      <c r="F14" s="13" t="s">
        <v>3</v>
      </c>
      <c r="N14" s="2" t="s">
        <v>11</v>
      </c>
      <c r="O14" s="8">
        <f>O12*5*O6</f>
        <v>8.1000000000000003E-2</v>
      </c>
    </row>
    <row r="15" spans="2:15" ht="12.75" x14ac:dyDescent="0.2">
      <c r="C15" s="7"/>
    </row>
    <row r="16" spans="2:15" ht="12.75" x14ac:dyDescent="0.2">
      <c r="C16" s="7"/>
    </row>
    <row r="17" spans="1:22" ht="12.75" x14ac:dyDescent="0.2">
      <c r="B17" s="22" t="s">
        <v>25</v>
      </c>
      <c r="C17" s="22"/>
      <c r="D17" s="22"/>
      <c r="E17" s="22"/>
    </row>
    <row r="18" spans="1:22" x14ac:dyDescent="0.2">
      <c r="N18" s="2" t="s">
        <v>4</v>
      </c>
      <c r="O18" s="6">
        <f>O14</f>
        <v>8.1000000000000003E-2</v>
      </c>
    </row>
    <row r="19" spans="1:22" ht="19.149999999999999" customHeight="1" x14ac:dyDescent="0.2">
      <c r="D19" s="9" t="s">
        <v>28</v>
      </c>
      <c r="E19" s="9" t="s">
        <v>29</v>
      </c>
      <c r="F19" s="9" t="s">
        <v>30</v>
      </c>
      <c r="G19" s="9" t="s">
        <v>31</v>
      </c>
      <c r="H19" s="9" t="s">
        <v>32</v>
      </c>
      <c r="N19" s="2" t="s">
        <v>5</v>
      </c>
      <c r="O19" s="6">
        <f>O13</f>
        <v>4.5124999999999998E-2</v>
      </c>
    </row>
    <row r="20" spans="1:22" ht="19.149999999999999" customHeight="1" x14ac:dyDescent="0.2">
      <c r="C20" s="10" t="s">
        <v>0</v>
      </c>
      <c r="D20" s="16" t="s">
        <v>2</v>
      </c>
      <c r="E20" s="16" t="s">
        <v>2</v>
      </c>
      <c r="F20" s="16" t="s">
        <v>2</v>
      </c>
      <c r="G20" s="16" t="s">
        <v>2</v>
      </c>
      <c r="H20" s="19" t="s">
        <v>2</v>
      </c>
      <c r="I20" s="3" t="str">
        <f>IF(COUNTIF(D20:H20,"Oui")=5,"B",COUNTIF(D20:H20,"Oui"))</f>
        <v>B</v>
      </c>
      <c r="N20" s="2" t="s">
        <v>12</v>
      </c>
      <c r="O20" s="6">
        <f>O13</f>
        <v>4.5124999999999998E-2</v>
      </c>
      <c r="R20" s="21"/>
      <c r="S20" s="21"/>
      <c r="T20" s="21"/>
      <c r="U20" s="21"/>
      <c r="V20" s="21"/>
    </row>
    <row r="21" spans="1:22" ht="19.149999999999999" customHeight="1" x14ac:dyDescent="0.2">
      <c r="C21" s="10" t="s">
        <v>1</v>
      </c>
      <c r="D21" s="16" t="s">
        <v>2</v>
      </c>
      <c r="E21" s="16" t="s">
        <v>2</v>
      </c>
      <c r="F21" s="16" t="s">
        <v>2</v>
      </c>
      <c r="G21" s="16" t="s">
        <v>2</v>
      </c>
      <c r="H21" s="20"/>
      <c r="I21" s="3" t="str">
        <f>IF(AND(COUNTIF(D21:G21,"Oui")=4,H20="Oui"),"C",COUNTIF(D21:H21,"Oui"))</f>
        <v>C</v>
      </c>
      <c r="N21" s="2" t="s">
        <v>13</v>
      </c>
      <c r="O21" s="15">
        <f>IF(F23="D",O8,0)</f>
        <v>0</v>
      </c>
      <c r="R21" s="21"/>
      <c r="S21" s="21"/>
      <c r="T21" s="21"/>
      <c r="U21" s="21"/>
      <c r="V21" s="21"/>
    </row>
    <row r="22" spans="1:22" hidden="1" x14ac:dyDescent="0.2">
      <c r="D22" s="3">
        <f>IF(AND(D20="Oui",D21="Oui"),2,IF(OR(D20="Oui",D21="Oui"),1,))</f>
        <v>2</v>
      </c>
      <c r="E22" s="3">
        <f t="shared" ref="E22:G22" si="0">IF(AND(E20="Oui",E21="Oui"),2,IF(OR(E20="Oui",E21="Oui"),1,))</f>
        <v>2</v>
      </c>
      <c r="F22" s="3">
        <f t="shared" si="0"/>
        <v>2</v>
      </c>
      <c r="G22" s="3">
        <f t="shared" si="0"/>
        <v>2</v>
      </c>
      <c r="H22" s="3">
        <f>IF(H20="Oui",2,IF(OR(H20="Oui",H21="Oui"),1,))</f>
        <v>2</v>
      </c>
      <c r="I22" s="11" t="str">
        <f>IF(AND(I20="B",I21="C"),"A","")</f>
        <v>A</v>
      </c>
      <c r="J22" s="3">
        <f>COUNTIF(D22:H22,2)</f>
        <v>5</v>
      </c>
      <c r="K22" s="2">
        <f>COUNTIF(D22:H22,1)</f>
        <v>0</v>
      </c>
      <c r="N22" s="2" t="s">
        <v>14</v>
      </c>
      <c r="O22" s="15">
        <f>IF(H23="E",O9,0)</f>
        <v>0</v>
      </c>
    </row>
    <row r="23" spans="1:22" hidden="1" x14ac:dyDescent="0.2">
      <c r="F23" s="2" t="str">
        <f>IF(F21="Oui","D","")</f>
        <v>D</v>
      </c>
      <c r="H23" s="2" t="str">
        <f>IF(H21="Oui","E","")</f>
        <v/>
      </c>
    </row>
    <row r="24" spans="1:22" hidden="1" x14ac:dyDescent="0.2"/>
    <row r="25" spans="1:22" x14ac:dyDescent="0.2">
      <c r="L25" s="18" t="s">
        <v>19</v>
      </c>
      <c r="M25" s="18"/>
      <c r="N25" s="18"/>
      <c r="O25" s="12">
        <f>IF(F14="Oui",0,3)</f>
        <v>3</v>
      </c>
    </row>
    <row r="26" spans="1:22" x14ac:dyDescent="0.2">
      <c r="L26" s="18" t="s">
        <v>15</v>
      </c>
      <c r="M26" s="18"/>
      <c r="N26" s="18"/>
      <c r="O26" s="12">
        <f>IF(AND(E11&gt;=N1,E11&lt;=N2,I22="A"),($E$11*O18),IF(AND(E11&lt;N1,I22="A"),($N$1*O18),IF(AND(E11&gt;N2,I22="A"),(N2*O18),0)))</f>
        <v>81</v>
      </c>
    </row>
    <row r="27" spans="1:22" ht="26.45" customHeight="1" x14ac:dyDescent="0.2">
      <c r="C27" s="25" t="s">
        <v>22</v>
      </c>
      <c r="D27" s="25"/>
      <c r="E27" s="25"/>
      <c r="F27" s="25"/>
      <c r="G27" s="26"/>
      <c r="H27" s="14">
        <f>SUM(O25:O33)</f>
        <v>84</v>
      </c>
      <c r="L27" s="18" t="s">
        <v>16</v>
      </c>
      <c r="M27" s="18"/>
      <c r="N27" s="18"/>
      <c r="O27" s="12">
        <f>IF(AND(E11&gt;=N1,E11&lt;=N2,I22&lt;&gt;"A",I20="B"),($E$11*O19),IF(AND(E11&lt;N1,I22&lt;&gt;"A",I20="B"),($N$1*O19),IF(AND(E11&gt;N2,I22&lt;&gt;"A",I20="B"),(N2*O19),0)))</f>
        <v>0</v>
      </c>
    </row>
    <row r="28" spans="1:22" ht="15.6" customHeight="1" x14ac:dyDescent="0.2">
      <c r="C28" s="27" t="str">
        <f>IF(F14="Non","Ce montant comprend l'adhésion à l'association Com'expression pour la saison 2023-2024","")</f>
        <v>Ce montant comprend l'adhésion à l'association Com'expression pour la saison 2023-2024</v>
      </c>
      <c r="D28" s="27"/>
      <c r="E28" s="27"/>
      <c r="F28" s="27"/>
      <c r="G28" s="27"/>
      <c r="H28" s="27"/>
      <c r="L28" s="18" t="s">
        <v>17</v>
      </c>
      <c r="M28" s="18"/>
      <c r="N28" s="18"/>
      <c r="O28" s="12">
        <f>IF(AND(E11&gt;=N1,E11&lt;=N2,I22&lt;&gt;"A",I21="C"),($E$11*O20),IF(AND(E11&lt;N1,I22&lt;&gt;"A",I21="C"),($N$1*O20),IF(AND(E11&gt;N2,I22&lt;&gt;"A",I21="C"),(N2*O20),0)))</f>
        <v>0</v>
      </c>
    </row>
    <row r="29" spans="1:22" x14ac:dyDescent="0.2">
      <c r="L29" s="18" t="s">
        <v>18</v>
      </c>
      <c r="M29" s="18"/>
      <c r="N29" s="18"/>
      <c r="O29" s="12">
        <f>IF(AND(E11&gt;=N1,E11&lt;=N2,I22&lt;&gt;"A",I20&lt;&gt;"B",I21&lt;&gt;"C"),(E11*J22*O12)+(E11*K22*O11),IF(AND(E11&lt;N1,I22&lt;&gt;"A",I20&lt;&gt;"B",I21&lt;&gt;"C"),(N1*J22*O12)+(N1*K22*O11),IF(AND(E11&gt;N2,I22&lt;&gt;"A",I20&lt;&gt;"B",I21&lt;&gt;"C"),(N2*J22*O12)+(N2*K22*O11),0)))</f>
        <v>0</v>
      </c>
    </row>
    <row r="30" spans="1:22" x14ac:dyDescent="0.2">
      <c r="L30" s="18" t="s">
        <v>26</v>
      </c>
      <c r="M30" s="18"/>
      <c r="N30" s="18"/>
      <c r="O30" s="12">
        <f>IF(AND(E11&gt;=N1,E11&lt;=N2,I22&lt;&gt;"A",I20="B",I21&lt;&gt;"C"),(E11*J22*O11),IF(AND(E11&lt;N1,I22&lt;&gt;"A",I20="B",I21&lt;&gt;"C"),(N1*J22*O11),IF(AND(E11&gt;N2,I22&lt;&gt;"A",I20="B",I21&lt;&gt;"C"),(N2*J22*O11),0)))</f>
        <v>0</v>
      </c>
    </row>
    <row r="31" spans="1:22" x14ac:dyDescent="0.2">
      <c r="L31" s="18" t="s">
        <v>27</v>
      </c>
      <c r="M31" s="18"/>
      <c r="N31" s="18"/>
      <c r="O31" s="12">
        <f>IF(AND(E11&gt;=N1,E11&lt;=N2,I22&lt;&gt;"A",I20&lt;&gt;"B",I21="C"),(E11*J22*O11),IF(AND(E11&lt;N1,I22&lt;&gt;"A",I20&lt;&gt;"B",I21="C"),(N1*J22*O11),IF(AND(E11&gt;N2,I22&lt;&gt;"A",I20&lt;&gt;"B",I21="C"),(N2*J22*O11),0)))</f>
        <v>0</v>
      </c>
    </row>
    <row r="32" spans="1:22" x14ac:dyDescent="0.2">
      <c r="A32" s="24" t="str">
        <f ca="1">"Participation aux frais éditée à la date du "&amp;TEXT(TODAY(),"JJJJ JJ MMMM AAAA")</f>
        <v>Participation aux frais éditée à la date du mardi 05 mars 2024</v>
      </c>
      <c r="B32" s="24"/>
      <c r="C32" s="24"/>
      <c r="D32" s="24"/>
      <c r="E32" s="24"/>
      <c r="L32" s="18" t="s">
        <v>20</v>
      </c>
      <c r="M32" s="18"/>
      <c r="N32" s="18"/>
      <c r="O32" s="12">
        <f>IF(F23="D",O8,0)</f>
        <v>0</v>
      </c>
    </row>
    <row r="33" spans="12:15" x14ac:dyDescent="0.2">
      <c r="L33" s="18" t="s">
        <v>21</v>
      </c>
      <c r="M33" s="18"/>
      <c r="N33" s="18"/>
      <c r="O33" s="12">
        <f>IF(H23="E",O9,0)</f>
        <v>0</v>
      </c>
    </row>
    <row r="34" spans="12:15" ht="19.149999999999999" customHeight="1" x14ac:dyDescent="0.2"/>
  </sheetData>
  <sheetProtection algorithmName="SHA-512" hashValue="EqAV4HwQV4F33lHb/BbA67XHn9ljxsWuyv3XNtHp/lg280KGTVrhHszy/H9+k+zEMlnMAywyE4J0hDkpGTCifA==" saltValue="3q6rW7MqTi0ktGf7j3FolA==" spinCount="100000" sheet="1" objects="1" scenarios="1" selectLockedCells="1"/>
  <mergeCells count="19">
    <mergeCell ref="R20:V20"/>
    <mergeCell ref="R21:V21"/>
    <mergeCell ref="L33:N33"/>
    <mergeCell ref="B11:D11"/>
    <mergeCell ref="B14:E14"/>
    <mergeCell ref="L25:N25"/>
    <mergeCell ref="L26:N26"/>
    <mergeCell ref="L27:N27"/>
    <mergeCell ref="B17:E17"/>
    <mergeCell ref="A32:E32"/>
    <mergeCell ref="C27:G27"/>
    <mergeCell ref="C28:H28"/>
    <mergeCell ref="L32:N32"/>
    <mergeCell ref="C2:G7"/>
    <mergeCell ref="L28:N28"/>
    <mergeCell ref="L29:N29"/>
    <mergeCell ref="L30:N30"/>
    <mergeCell ref="L31:N31"/>
    <mergeCell ref="H20:H21"/>
  </mergeCells>
  <conditionalFormatting sqref="D20:H20 D21:G21">
    <cfRule type="containsText" dxfId="3" priority="5" operator="containsText" text="Non">
      <formula>NOT(ISERROR(SEARCH("Non",D20)))</formula>
    </cfRule>
    <cfRule type="containsText" dxfId="2" priority="6" operator="containsText" text="Oui">
      <formula>NOT(ISERROR(SEARCH("Oui",D20)))</formula>
    </cfRule>
  </conditionalFormatting>
  <conditionalFormatting sqref="R20:V20">
    <cfRule type="expression" dxfId="1" priority="1">
      <formula>$F$21="Oui"</formula>
    </cfRule>
  </conditionalFormatting>
  <conditionalFormatting sqref="R21:V21">
    <cfRule type="expression" dxfId="0" priority="2">
      <formula>$H$21="Oui"</formula>
    </cfRule>
  </conditionalFormatting>
  <dataValidations count="1">
    <dataValidation type="list" allowBlank="1" showInputMessage="1" showErrorMessage="1" sqref="F14 E20:H20 D20:D21 E21:G21" xr:uid="{4E8E8CC4-3E26-4615-B262-3C08718C309A}">
      <formula1>"Oui,Non"</formula1>
    </dataValidation>
  </dataValidations>
  <pageMargins left="0.39370078740157483" right="0.39370078740157483" top="0.39370078740157483" bottom="0.39370078740157483" header="0.31496062992125984" footer="0.31496062992125984"/>
  <pageSetup paperSize="9" scale="86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Calculet' StageAdos printemps24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HENRI</dc:creator>
  <cp:lastModifiedBy>comex</cp:lastModifiedBy>
  <cp:lastPrinted>2024-01-04T12:37:40Z</cp:lastPrinted>
  <dcterms:created xsi:type="dcterms:W3CDTF">2023-12-14T07:22:34Z</dcterms:created>
  <dcterms:modified xsi:type="dcterms:W3CDTF">2024-03-05T14:19:51Z</dcterms:modified>
</cp:coreProperties>
</file>